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2504" activeTab="0"/>
  </bookViews>
  <sheets>
    <sheet name="Расчет технологического расхода" sheetId="1" r:id="rId1"/>
  </sheets>
  <externalReferences>
    <externalReference r:id="rId4"/>
  </externalReferences>
  <definedNames>
    <definedName name="ПериодРегулирования">'[1]Заголовок'!$B$14</definedName>
  </definedNames>
  <calcPr fullCalcOnLoad="1" refMode="R1C1"/>
</workbook>
</file>

<file path=xl/sharedStrings.xml><?xml version="1.0" encoding="utf-8"?>
<sst xmlns="http://schemas.openxmlformats.org/spreadsheetml/2006/main" count="97" uniqueCount="59">
  <si>
    <t>№. п.п.</t>
  </si>
  <si>
    <t>Показатели</t>
  </si>
  <si>
    <t>Ед.изм.</t>
  </si>
  <si>
    <t>ВН</t>
  </si>
  <si>
    <t>СН1</t>
  </si>
  <si>
    <t>СН2</t>
  </si>
  <si>
    <t>НН</t>
  </si>
  <si>
    <t>Всего</t>
  </si>
  <si>
    <t>1.</t>
  </si>
  <si>
    <t>Технические потери</t>
  </si>
  <si>
    <t>млн. кВтч</t>
  </si>
  <si>
    <t>1.1.</t>
  </si>
  <si>
    <t>Потери холостого хода в трансформаторах (ахбхв)</t>
  </si>
  <si>
    <t>а</t>
  </si>
  <si>
    <t>Норматив потерь</t>
  </si>
  <si>
    <t>кВт/ МВА</t>
  </si>
  <si>
    <t>б</t>
  </si>
  <si>
    <t>Суммарная мощность трансформаторов</t>
  </si>
  <si>
    <t>МВА</t>
  </si>
  <si>
    <t>в</t>
  </si>
  <si>
    <t>Продолжительность периода</t>
  </si>
  <si>
    <t>час</t>
  </si>
  <si>
    <t>1.2.</t>
  </si>
  <si>
    <t>Потери в БСК и СТК (ахб)</t>
  </si>
  <si>
    <t>тыс.кВтч в год/шт.</t>
  </si>
  <si>
    <t>Количество БСК и СТК</t>
  </si>
  <si>
    <t>шт.</t>
  </si>
  <si>
    <t>1.3.</t>
  </si>
  <si>
    <t>Потери в шунтирующих реакторах (ахб)</t>
  </si>
  <si>
    <t>Количество реакторов</t>
  </si>
  <si>
    <t>1.4.</t>
  </si>
  <si>
    <t>Потери в СК и генераторах, работающих в режиме СК, всего</t>
  </si>
  <si>
    <t>СК</t>
  </si>
  <si>
    <t>Количество СК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</si>
  <si>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</si>
  <si>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1.5.</t>
  </si>
  <si>
    <t>Потери электрической энергии на корону, всего</t>
  </si>
  <si>
    <t>Линии по напряжению</t>
  </si>
  <si>
    <t xml:space="preserve">тыс. кВтч в год/км </t>
  </si>
  <si>
    <t>Протяженность линий</t>
  </si>
  <si>
    <t>км</t>
  </si>
  <si>
    <t>1.6.</t>
  </si>
  <si>
    <t>Нагрузочные потери, всего</t>
  </si>
  <si>
    <t>1.6.1.</t>
  </si>
  <si>
    <t>Нагрузочные потери в сетях ВН,СН-1,СН-2 (ахб)</t>
  </si>
  <si>
    <t>%</t>
  </si>
  <si>
    <t>Отпуск в сеть</t>
  </si>
  <si>
    <t>1.6.2.</t>
  </si>
  <si>
    <t>Нагрузочные потери в сетях НН (ахб)</t>
  </si>
  <si>
    <t>Норматив потрерь</t>
  </si>
  <si>
    <t xml:space="preserve">Протяженность линий 0,4 кВ </t>
  </si>
  <si>
    <t xml:space="preserve">2. </t>
  </si>
  <si>
    <t>Расход электроэнергии на собственные нужды подстанций</t>
  </si>
  <si>
    <t xml:space="preserve">3. </t>
  </si>
  <si>
    <t>Потери, обусловленные погрешностями приборов учета электроэнергии</t>
  </si>
  <si>
    <t>4.</t>
  </si>
  <si>
    <t>Итого</t>
  </si>
  <si>
    <t>1.6</t>
  </si>
  <si>
    <t>Расчёт технологического расхода электрической энергии (потерь) в электрических сетях ООО "Йошкар-Олинская Электросетевая Компания" на 2012 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</si>
</sst>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00"/>
    <numFmt numFmtId="167" formatCode="#,##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Border="0">
      <alignment horizontal="center" vertical="center" wrapText="1"/>
      <protection/>
    </xf>
    <xf numFmtId="4" fontId="5" fillId="28" borderId="0" applyBorder="0">
      <alignment horizontal="right"/>
      <protection/>
    </xf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33" borderId="0" applyBorder="0">
      <alignment horizontal="right"/>
      <protection/>
    </xf>
    <xf numFmtId="4" fontId="5" fillId="33" borderId="0" applyBorder="0">
      <alignment horizontal="right"/>
      <protection/>
    </xf>
    <xf numFmtId="0" fontId="36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/>
    </xf>
    <xf numFmtId="49" fontId="5" fillId="35" borderId="10" xfId="0" applyNumberFormat="1" applyFont="1" applyFill="1" applyBorder="1" applyAlignment="1">
      <alignment vertical="top"/>
    </xf>
    <xf numFmtId="49" fontId="5" fillId="35" borderId="10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64" fontId="5" fillId="36" borderId="10" xfId="62" applyNumberFormat="1" applyFont="1" applyFill="1" applyBorder="1" applyAlignment="1">
      <alignment horizontal="center"/>
      <protection/>
    </xf>
    <xf numFmtId="165" fontId="5" fillId="36" borderId="10" xfId="62" applyNumberFormat="1" applyFont="1" applyFill="1" applyBorder="1" applyAlignment="1">
      <alignment horizontal="center"/>
      <protection/>
    </xf>
    <xf numFmtId="166" fontId="5" fillId="36" borderId="10" xfId="62" applyNumberFormat="1" applyFont="1" applyFill="1" applyBorder="1" applyAlignment="1">
      <alignment horizontal="center"/>
      <protection/>
    </xf>
    <xf numFmtId="4" fontId="5" fillId="37" borderId="10" xfId="49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 horizontal="center" vertical="top"/>
    </xf>
    <xf numFmtId="4" fontId="5" fillId="36" borderId="10" xfId="62" applyFont="1" applyFill="1" applyBorder="1" applyAlignment="1">
      <alignment horizontal="center"/>
      <protection/>
    </xf>
    <xf numFmtId="165" fontId="5" fillId="37" borderId="10" xfId="49" applyNumberFormat="1" applyFont="1" applyFill="1" applyBorder="1" applyAlignment="1">
      <alignment horizontal="center"/>
      <protection/>
    </xf>
    <xf numFmtId="4" fontId="5" fillId="36" borderId="10" xfId="63" applyFont="1" applyFill="1" applyBorder="1" applyAlignment="1">
      <alignment horizontal="center"/>
      <protection/>
    </xf>
    <xf numFmtId="165" fontId="5" fillId="36" borderId="10" xfId="63" applyNumberFormat="1" applyFont="1" applyFill="1" applyBorder="1" applyAlignment="1">
      <alignment horizontal="center"/>
      <protection/>
    </xf>
    <xf numFmtId="4" fontId="5" fillId="35" borderId="10" xfId="49" applyFont="1" applyFill="1" applyBorder="1" applyAlignment="1">
      <alignment horizontal="center"/>
      <protection/>
    </xf>
    <xf numFmtId="165" fontId="5" fillId="35" borderId="10" xfId="49" applyNumberFormat="1" applyFont="1" applyFill="1" applyBorder="1" applyAlignment="1">
      <alignment horizontal="center"/>
      <protection/>
    </xf>
    <xf numFmtId="4" fontId="5" fillId="36" borderId="10" xfId="62" applyNumberFormat="1" applyFont="1" applyFill="1" applyBorder="1" applyAlignment="1">
      <alignment horizontal="center"/>
      <protection/>
    </xf>
    <xf numFmtId="165" fontId="5" fillId="0" borderId="10" xfId="0" applyNumberFormat="1" applyFont="1" applyFill="1" applyBorder="1" applyAlignment="1">
      <alignment horizontal="center" vertical="top"/>
    </xf>
    <xf numFmtId="164" fontId="5" fillId="37" borderId="10" xfId="49" applyNumberFormat="1" applyFont="1" applyFill="1" applyBorder="1" applyAlignment="1">
      <alignment horizontal="center"/>
      <protection/>
    </xf>
    <xf numFmtId="164" fontId="4" fillId="36" borderId="10" xfId="62" applyNumberFormat="1" applyFont="1" applyFill="1" applyBorder="1" applyAlignment="1">
      <alignment horizontal="center"/>
      <protection/>
    </xf>
    <xf numFmtId="165" fontId="4" fillId="36" borderId="10" xfId="62" applyNumberFormat="1" applyFont="1" applyFill="1" applyBorder="1" applyAlignment="1">
      <alignment horizontal="center"/>
      <protection/>
    </xf>
    <xf numFmtId="49" fontId="5" fillId="38" borderId="10" xfId="0" applyNumberFormat="1" applyFont="1" applyFill="1" applyBorder="1" applyAlignment="1">
      <alignment vertical="top"/>
    </xf>
    <xf numFmtId="49" fontId="5" fillId="38" borderId="10" xfId="0" applyNumberFormat="1" applyFont="1" applyFill="1" applyBorder="1" applyAlignment="1">
      <alignment vertical="top" wrapText="1"/>
    </xf>
    <xf numFmtId="0" fontId="5" fillId="38" borderId="10" xfId="0" applyNumberFormat="1" applyFont="1" applyFill="1" applyBorder="1" applyAlignment="1">
      <alignment vertical="top" wrapText="1"/>
    </xf>
    <xf numFmtId="49" fontId="5" fillId="39" borderId="10" xfId="0" applyNumberFormat="1" applyFont="1" applyFill="1" applyBorder="1" applyAlignment="1">
      <alignment vertical="top" wrapText="1"/>
    </xf>
    <xf numFmtId="167" fontId="5" fillId="36" borderId="10" xfId="63" applyNumberFormat="1" applyFont="1" applyFill="1" applyBorder="1" applyAlignment="1">
      <alignment horizontal="center"/>
      <protection/>
    </xf>
    <xf numFmtId="0" fontId="3" fillId="0" borderId="0" xfId="44" applyFont="1" applyFill="1" applyBorder="1" applyAlignment="1">
      <alignment horizontal="center" vertical="center" wrapText="1"/>
    </xf>
    <xf numFmtId="0" fontId="4" fillId="0" borderId="10" xfId="48" applyFont="1" applyFill="1" applyBorder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ВБ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9;&#1086;&#1096;&#1082;&#1072;&#1088;-&#1054;&#1083;&#1080;&#1085;&#1089;&#1082;&#1072;&#1103;%20&#1101;&#1083;&#1077;&#1082;&#1090;&#1088;&#1086;&#1089;&#1077;&#1090;&#1077;&#1074;&#1072;&#1103;\&#1079;&#1072;&#1087;&#1088;&#1086;&#1089;%20&#1056;&#1057;&#1058;\&#1058;&#1072;&#1073;&#1083;&#1080;&#1094;&#1099;%20&#1052;&#1077;&#1090;&#1086;&#1076;&#1080;&#1095;&#1077;&#1089;&#1082;&#1080;&#1093;%20&#1091;&#1082;&#1072;&#1079;&#1072;&#1085;&#1080;&#1081;%2020-&#1101;2%20c%20&#1044;&#1054;&#1047;%20&#1087;&#1086;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3"/>
      <sheetName val="15"/>
      <sheetName val="16"/>
      <sheetName val="17"/>
      <sheetName val="17.1"/>
      <sheetName val="18.2"/>
      <sheetName val="20"/>
      <sheetName val="20.1"/>
      <sheetName val="21"/>
      <sheetName val="21.3"/>
      <sheetName val="23"/>
      <sheetName val="22"/>
      <sheetName val="24"/>
      <sheetName val="25"/>
      <sheetName val="25.1"/>
      <sheetName val="27"/>
      <sheetName val="P2.1"/>
      <sheetName val="P2.2"/>
      <sheetName val="2.3"/>
      <sheetName val="СЦТ"/>
      <sheetName val="__VBA__0"/>
      <sheetName val="__VBA__1"/>
      <sheetName val="__VBA__2"/>
      <sheetName val="__VBA__3"/>
      <sheetName val="__VBA__4"/>
      <sheetName val="__VBA__5"/>
      <sheetName val="__VBA__6"/>
      <sheetName val="__VBA__7"/>
      <sheetName val="__VBA__8"/>
      <sheetName val="__VBA__9"/>
      <sheetName val="__VBA__10"/>
      <sheetName val="__VBA__11"/>
      <sheetName val="__VBA__12"/>
      <sheetName val="__VBA__13"/>
      <sheetName val="__VBA__14"/>
      <sheetName val="__VBA__15"/>
      <sheetName val="__VBA__16"/>
      <sheetName val="__VBA__17"/>
      <sheetName val="__VBA__18"/>
      <sheetName val="__VBA__19"/>
      <sheetName val="__VBA__20"/>
      <sheetName val="__VBA__21"/>
      <sheetName val="__VBA__22"/>
      <sheetName val="__VBA__23"/>
      <sheetName val="__VBA__24"/>
      <sheetName val="__VBA__25"/>
      <sheetName val="__VBA__26"/>
      <sheetName val="__VBA__27"/>
    </sheetNames>
    <sheetDataSet>
      <sheetData sheetId="0">
        <row r="14">
          <cell r="B14">
            <v>2010</v>
          </cell>
        </row>
      </sheetData>
      <sheetData sheetId="3">
        <row r="8">
          <cell r="E8">
            <v>10.18977</v>
          </cell>
          <cell r="F8">
            <v>73.90252</v>
          </cell>
          <cell r="G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36.28125" style="0" customWidth="1"/>
    <col min="3" max="3" width="12.7109375" style="0" customWidth="1"/>
    <col min="4" max="4" width="17.7109375" style="0" customWidth="1"/>
  </cols>
  <sheetData>
    <row r="1" spans="1:9" ht="14.25">
      <c r="A1" s="1"/>
      <c r="B1" s="2"/>
      <c r="C1" s="3"/>
      <c r="D1" s="2"/>
      <c r="E1" s="1"/>
      <c r="F1" s="1"/>
      <c r="G1" s="1"/>
      <c r="H1" s="1"/>
      <c r="I1" s="1"/>
    </row>
    <row r="2" spans="1:9" ht="36" customHeight="1">
      <c r="A2" s="38" t="s">
        <v>58</v>
      </c>
      <c r="B2" s="38"/>
      <c r="C2" s="38"/>
      <c r="D2" s="38"/>
      <c r="E2" s="38"/>
      <c r="F2" s="38"/>
      <c r="G2" s="38"/>
      <c r="H2" s="38"/>
      <c r="I2" s="38"/>
    </row>
    <row r="3" spans="1:9" ht="14.25">
      <c r="A3" s="1"/>
      <c r="B3" s="2"/>
      <c r="C3" s="3"/>
      <c r="D3" s="2"/>
      <c r="E3" s="1"/>
      <c r="F3" s="1"/>
      <c r="G3" s="1"/>
      <c r="H3" s="1"/>
      <c r="I3" s="1"/>
    </row>
    <row r="4" spans="1:9" ht="14.25">
      <c r="A4" s="39" t="s">
        <v>0</v>
      </c>
      <c r="B4" s="40" t="s">
        <v>1</v>
      </c>
      <c r="C4" s="4"/>
      <c r="D4" s="40" t="s">
        <v>2</v>
      </c>
      <c r="E4" s="39">
        <v>2012</v>
      </c>
      <c r="F4" s="39"/>
      <c r="G4" s="39"/>
      <c r="H4" s="39"/>
      <c r="I4" s="39"/>
    </row>
    <row r="5" spans="1:9" ht="14.25">
      <c r="A5" s="39"/>
      <c r="B5" s="40"/>
      <c r="C5" s="4"/>
      <c r="D5" s="40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</row>
    <row r="6" spans="1:9" ht="14.25">
      <c r="A6" s="5">
        <v>1</v>
      </c>
      <c r="B6" s="6">
        <v>2</v>
      </c>
      <c r="C6" s="4"/>
      <c r="D6" s="6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ht="14.25">
      <c r="A7" s="7" t="s">
        <v>8</v>
      </c>
      <c r="B7" s="8" t="s">
        <v>9</v>
      </c>
      <c r="C7" s="9"/>
      <c r="D7" s="8" t="s">
        <v>10</v>
      </c>
      <c r="E7" s="17">
        <f>E8+E12+E18+E23+E28</f>
        <v>0</v>
      </c>
      <c r="F7" s="18">
        <f>F8+F12+F15+F18+F22+F23+F28</f>
        <v>0.1542</v>
      </c>
      <c r="G7" s="17">
        <f>G8+G12+G18+G22+G23+G28</f>
        <v>3.0240850000000004</v>
      </c>
      <c r="H7" s="17">
        <f>H8+H12+H18+H23+H28</f>
        <v>0</v>
      </c>
      <c r="I7" s="17">
        <f>I8+I12+I18+I23+I28</f>
        <v>3.066386</v>
      </c>
    </row>
    <row r="8" spans="1:9" ht="22.5">
      <c r="A8" s="7" t="s">
        <v>11</v>
      </c>
      <c r="B8" s="8" t="s">
        <v>12</v>
      </c>
      <c r="C8" s="9"/>
      <c r="D8" s="8" t="s">
        <v>10</v>
      </c>
      <c r="E8" s="17">
        <f>E9*E10/100*E11/10000</f>
        <v>0</v>
      </c>
      <c r="F8" s="18">
        <f>8.784*12/1000</f>
        <v>0.10540800000000002</v>
      </c>
      <c r="G8" s="19">
        <f>(47.893+4.076)*12/1000+0.0182</f>
        <v>0.6418280000000001</v>
      </c>
      <c r="H8" s="17">
        <f>H9*H10/100*H11/10000</f>
        <v>0</v>
      </c>
      <c r="I8" s="17">
        <f>SUM(E8:H8)</f>
        <v>0.7472360000000001</v>
      </c>
    </row>
    <row r="9" spans="1:9" ht="14.25">
      <c r="A9" s="7" t="s">
        <v>13</v>
      </c>
      <c r="B9" s="8" t="s">
        <v>14</v>
      </c>
      <c r="C9" s="9"/>
      <c r="D9" s="8" t="s">
        <v>15</v>
      </c>
      <c r="E9" s="20">
        <v>0</v>
      </c>
      <c r="F9" s="20">
        <v>0</v>
      </c>
      <c r="G9" s="20">
        <v>0</v>
      </c>
      <c r="H9" s="20"/>
      <c r="I9" s="21"/>
    </row>
    <row r="10" spans="1:9" ht="14.25">
      <c r="A10" s="7" t="s">
        <v>16</v>
      </c>
      <c r="B10" s="8" t="s">
        <v>17</v>
      </c>
      <c r="C10" s="9"/>
      <c r="D10" s="8" t="s">
        <v>18</v>
      </c>
      <c r="E10" s="20">
        <v>0</v>
      </c>
      <c r="F10" s="20">
        <v>0</v>
      </c>
      <c r="G10" s="20">
        <v>0</v>
      </c>
      <c r="H10" s="20">
        <v>0</v>
      </c>
      <c r="I10" s="22">
        <f>SUM(E10:H10)</f>
        <v>0</v>
      </c>
    </row>
    <row r="11" spans="1:9" ht="14.25">
      <c r="A11" s="7" t="s">
        <v>19</v>
      </c>
      <c r="B11" s="8" t="s">
        <v>20</v>
      </c>
      <c r="C11" s="9"/>
      <c r="D11" s="8" t="s">
        <v>21</v>
      </c>
      <c r="E11" s="20"/>
      <c r="F11" s="23"/>
      <c r="G11" s="20">
        <v>0</v>
      </c>
      <c r="H11" s="20">
        <v>0</v>
      </c>
      <c r="I11" s="21"/>
    </row>
    <row r="12" spans="1:9" ht="14.25">
      <c r="A12" s="7" t="s">
        <v>22</v>
      </c>
      <c r="B12" s="8" t="s">
        <v>23</v>
      </c>
      <c r="C12" s="9"/>
      <c r="D12" s="8" t="s">
        <v>10</v>
      </c>
      <c r="E12" s="22">
        <f>E13/1000*E14</f>
        <v>0</v>
      </c>
      <c r="F12" s="18">
        <f>F13/1000*F14</f>
        <v>0</v>
      </c>
      <c r="G12" s="22">
        <f>G13/1000*G14</f>
        <v>0</v>
      </c>
      <c r="H12" s="22">
        <v>0</v>
      </c>
      <c r="I12" s="22">
        <f>SUM(E12:H12)</f>
        <v>0</v>
      </c>
    </row>
    <row r="13" spans="1:9" ht="14.25">
      <c r="A13" s="7" t="s">
        <v>13</v>
      </c>
      <c r="B13" s="8" t="s">
        <v>14</v>
      </c>
      <c r="C13" s="9"/>
      <c r="D13" s="8" t="s">
        <v>24</v>
      </c>
      <c r="E13" s="20">
        <v>0</v>
      </c>
      <c r="F13" s="23">
        <v>0</v>
      </c>
      <c r="G13" s="20">
        <v>0</v>
      </c>
      <c r="H13" s="20">
        <v>0</v>
      </c>
      <c r="I13" s="21"/>
    </row>
    <row r="14" spans="1:9" ht="14.25">
      <c r="A14" s="7" t="s">
        <v>16</v>
      </c>
      <c r="B14" s="8" t="s">
        <v>25</v>
      </c>
      <c r="C14" s="9"/>
      <c r="D14" s="8" t="s">
        <v>26</v>
      </c>
      <c r="E14" s="20">
        <v>0</v>
      </c>
      <c r="F14" s="23">
        <v>0</v>
      </c>
      <c r="G14" s="20">
        <v>0</v>
      </c>
      <c r="H14" s="20">
        <v>0</v>
      </c>
      <c r="I14" s="21"/>
    </row>
    <row r="15" spans="1:9" ht="14.25">
      <c r="A15" s="7" t="s">
        <v>27</v>
      </c>
      <c r="B15" s="8" t="s">
        <v>28</v>
      </c>
      <c r="C15" s="9"/>
      <c r="D15" s="8" t="s">
        <v>10</v>
      </c>
      <c r="E15" s="22">
        <f>E16/1000*E17</f>
        <v>0</v>
      </c>
      <c r="F15" s="18">
        <f>F16/1000*F17</f>
        <v>0</v>
      </c>
      <c r="G15" s="22">
        <f>G16/1000*G17</f>
        <v>0</v>
      </c>
      <c r="H15" s="22">
        <f>H16/1000*H17</f>
        <v>0</v>
      </c>
      <c r="I15" s="22">
        <f>SUM(E15:H15)</f>
        <v>0</v>
      </c>
    </row>
    <row r="16" spans="1:9" ht="14.25">
      <c r="A16" s="7" t="s">
        <v>13</v>
      </c>
      <c r="B16" s="8" t="s">
        <v>14</v>
      </c>
      <c r="C16" s="9"/>
      <c r="D16" s="8" t="s">
        <v>24</v>
      </c>
      <c r="E16" s="20">
        <v>0</v>
      </c>
      <c r="F16" s="23">
        <v>0</v>
      </c>
      <c r="G16" s="20">
        <v>0</v>
      </c>
      <c r="H16" s="20">
        <v>0</v>
      </c>
      <c r="I16" s="21"/>
    </row>
    <row r="17" spans="1:9" ht="14.25">
      <c r="A17" s="7" t="s">
        <v>16</v>
      </c>
      <c r="B17" s="8" t="s">
        <v>29</v>
      </c>
      <c r="C17" s="9"/>
      <c r="D17" s="8" t="s">
        <v>26</v>
      </c>
      <c r="E17" s="20">
        <v>0</v>
      </c>
      <c r="F17" s="23">
        <v>0</v>
      </c>
      <c r="G17" s="20">
        <v>0</v>
      </c>
      <c r="H17" s="20">
        <v>0</v>
      </c>
      <c r="I17" s="21"/>
    </row>
    <row r="18" spans="1:9" ht="22.5">
      <c r="A18" s="7" t="s">
        <v>30</v>
      </c>
      <c r="B18" s="8" t="s">
        <v>31</v>
      </c>
      <c r="C18" s="9"/>
      <c r="D18" s="8" t="s">
        <v>10</v>
      </c>
      <c r="E18" s="24"/>
      <c r="F18" s="25">
        <f>F19</f>
        <v>0</v>
      </c>
      <c r="G18" s="24"/>
      <c r="H18" s="24">
        <v>0</v>
      </c>
      <c r="I18" s="24">
        <f>I19</f>
        <v>0</v>
      </c>
    </row>
    <row r="19" spans="1:9" ht="14.25">
      <c r="A19" s="10" t="str">
        <f>"1.4."&amp;((ROW()-ROW($A$18)-1)/3+1)&amp;"."</f>
        <v>1.4.1.</v>
      </c>
      <c r="B19" s="8" t="s">
        <v>32</v>
      </c>
      <c r="C19" s="8" t="str">
        <f>B19</f>
        <v>СК</v>
      </c>
      <c r="D19" s="8" t="s">
        <v>10</v>
      </c>
      <c r="E19" s="22">
        <f>E20/1000*E21</f>
        <v>0</v>
      </c>
      <c r="F19" s="18">
        <f>F20/1000*F21</f>
        <v>0</v>
      </c>
      <c r="G19" s="22">
        <f>G20/1000*G21</f>
        <v>0</v>
      </c>
      <c r="H19" s="22">
        <f>H18</f>
        <v>0</v>
      </c>
      <c r="I19" s="22">
        <f>SUM(E19:H19)</f>
        <v>0</v>
      </c>
    </row>
    <row r="20" spans="1:9" ht="14.25">
      <c r="A20" s="7" t="s">
        <v>13</v>
      </c>
      <c r="B20" s="8" t="s">
        <v>14</v>
      </c>
      <c r="C20" s="8" t="str">
        <f>B19</f>
        <v>СК</v>
      </c>
      <c r="D20" s="8" t="s">
        <v>24</v>
      </c>
      <c r="E20" s="20">
        <v>0</v>
      </c>
      <c r="F20" s="23">
        <v>0</v>
      </c>
      <c r="G20" s="20">
        <v>0</v>
      </c>
      <c r="H20" s="20">
        <v>0</v>
      </c>
      <c r="I20" s="21"/>
    </row>
    <row r="21" spans="1:9" ht="14.25">
      <c r="A21" s="7" t="s">
        <v>16</v>
      </c>
      <c r="B21" s="8" t="s">
        <v>33</v>
      </c>
      <c r="C21" s="8" t="str">
        <f>B19</f>
        <v>СК</v>
      </c>
      <c r="D21" s="8" t="s">
        <v>26</v>
      </c>
      <c r="E21" s="20">
        <v>0</v>
      </c>
      <c r="F21" s="23">
        <v>0</v>
      </c>
      <c r="G21" s="20">
        <v>0</v>
      </c>
      <c r="H21" s="20">
        <v>0</v>
      </c>
      <c r="I21" s="21"/>
    </row>
    <row r="22" spans="1:9" ht="68.25">
      <c r="A22" s="33" t="s">
        <v>35</v>
      </c>
      <c r="B22" s="34" t="s">
        <v>34</v>
      </c>
      <c r="C22" s="35"/>
      <c r="D22" s="36" t="s">
        <v>10</v>
      </c>
      <c r="E22" s="37"/>
      <c r="F22" s="37">
        <f>0.091*4*3/1000</f>
        <v>0.001092</v>
      </c>
      <c r="G22" s="37">
        <f>((52+37)*3*0.021+8.4+83.6+13.2)/1000</f>
        <v>0.110807</v>
      </c>
      <c r="H22" s="37"/>
      <c r="I22" s="37">
        <f>SUM(E22:H22)</f>
        <v>0.111899</v>
      </c>
    </row>
    <row r="23" spans="1:9" ht="22.5">
      <c r="A23" s="7" t="s">
        <v>57</v>
      </c>
      <c r="B23" s="8" t="s">
        <v>36</v>
      </c>
      <c r="C23" s="9"/>
      <c r="D23" s="8" t="s">
        <v>10</v>
      </c>
      <c r="E23" s="24"/>
      <c r="F23" s="25"/>
      <c r="G23" s="24"/>
      <c r="H23" s="24"/>
      <c r="I23" s="24"/>
    </row>
    <row r="24" spans="1:9" ht="22.5">
      <c r="A24" s="10" t="str">
        <f>"1.6."&amp;((ROW()-ROW($A$23)-1)/3+1)&amp;"."</f>
        <v>1.6.1.</v>
      </c>
      <c r="B24" s="8" t="s">
        <v>37</v>
      </c>
      <c r="C24" s="8" t="str">
        <f>B24</f>
        <v>Линии по напряжению</v>
      </c>
      <c r="D24" s="8" t="s">
        <v>10</v>
      </c>
      <c r="E24" s="22">
        <f>E25/1000*E26</f>
        <v>0</v>
      </c>
      <c r="F24" s="18">
        <f>F25/1000*F26</f>
        <v>0</v>
      </c>
      <c r="G24" s="22">
        <f>G25/1000*G26</f>
        <v>0</v>
      </c>
      <c r="H24" s="22">
        <f>H25/1000*H26</f>
        <v>0</v>
      </c>
      <c r="I24" s="22">
        <f>SUM(E24:H24)</f>
        <v>0</v>
      </c>
    </row>
    <row r="25" spans="1:9" ht="22.5">
      <c r="A25" s="7" t="s">
        <v>13</v>
      </c>
      <c r="B25" s="8" t="s">
        <v>14</v>
      </c>
      <c r="C25" s="8" t="str">
        <f>B24</f>
        <v>Линии по напряжению</v>
      </c>
      <c r="D25" s="8" t="s">
        <v>38</v>
      </c>
      <c r="E25" s="20">
        <v>0</v>
      </c>
      <c r="F25" s="23">
        <v>0</v>
      </c>
      <c r="G25" s="20">
        <v>0</v>
      </c>
      <c r="H25" s="20">
        <v>0</v>
      </c>
      <c r="I25" s="21"/>
    </row>
    <row r="26" spans="1:9" ht="22.5">
      <c r="A26" s="7" t="s">
        <v>16</v>
      </c>
      <c r="B26" s="8" t="s">
        <v>39</v>
      </c>
      <c r="C26" s="8" t="str">
        <f>B24</f>
        <v>Линии по напряжению</v>
      </c>
      <c r="D26" s="8" t="s">
        <v>40</v>
      </c>
      <c r="E26" s="20">
        <v>0</v>
      </c>
      <c r="F26" s="23">
        <v>0</v>
      </c>
      <c r="G26" s="20">
        <v>0</v>
      </c>
      <c r="H26" s="20">
        <v>0</v>
      </c>
      <c r="I26" s="21"/>
    </row>
    <row r="27" spans="1:9" ht="14.25">
      <c r="A27" s="11"/>
      <c r="B27" s="12"/>
      <c r="C27" s="13"/>
      <c r="D27" s="12"/>
      <c r="E27" s="26"/>
      <c r="F27" s="27"/>
      <c r="G27" s="26"/>
      <c r="H27" s="26"/>
      <c r="I27" s="26"/>
    </row>
    <row r="28" spans="1:9" ht="14.25">
      <c r="A28" s="7" t="s">
        <v>41</v>
      </c>
      <c r="B28" s="8" t="s">
        <v>42</v>
      </c>
      <c r="C28" s="9"/>
      <c r="D28" s="8" t="s">
        <v>10</v>
      </c>
      <c r="E28" s="22">
        <f>E29+E32</f>
        <v>0</v>
      </c>
      <c r="F28" s="18">
        <f>F29+F32</f>
        <v>0.0477</v>
      </c>
      <c r="G28" s="19">
        <f>G29+G32</f>
        <v>2.27145</v>
      </c>
      <c r="H28" s="17">
        <f>H29+H32</f>
        <v>0</v>
      </c>
      <c r="I28" s="28">
        <f>SUM(E28:H28)</f>
        <v>2.31915</v>
      </c>
    </row>
    <row r="29" spans="1:9" ht="22.5">
      <c r="A29" s="7" t="s">
        <v>43</v>
      </c>
      <c r="B29" s="8" t="s">
        <v>44</v>
      </c>
      <c r="C29" s="9"/>
      <c r="D29" s="8" t="s">
        <v>10</v>
      </c>
      <c r="E29" s="22">
        <f>E30/100*E31</f>
        <v>0</v>
      </c>
      <c r="F29" s="18">
        <v>0.0477</v>
      </c>
      <c r="G29" s="19">
        <v>2.27145</v>
      </c>
      <c r="H29" s="22">
        <f>H30/100*H31</f>
        <v>0</v>
      </c>
      <c r="I29" s="22">
        <f>SUM(E29:H29)</f>
        <v>2.31915</v>
      </c>
    </row>
    <row r="30" spans="1:9" ht="14.25">
      <c r="A30" s="7" t="s">
        <v>13</v>
      </c>
      <c r="B30" s="8" t="s">
        <v>14</v>
      </c>
      <c r="C30" s="9"/>
      <c r="D30" s="8" t="s">
        <v>45</v>
      </c>
      <c r="E30" s="20">
        <v>0</v>
      </c>
      <c r="F30" s="23">
        <v>0</v>
      </c>
      <c r="G30" s="20">
        <v>0</v>
      </c>
      <c r="H30" s="20">
        <v>0</v>
      </c>
      <c r="I30" s="21"/>
    </row>
    <row r="31" spans="1:9" ht="14.25">
      <c r="A31" s="7" t="s">
        <v>16</v>
      </c>
      <c r="B31" s="8" t="s">
        <v>46</v>
      </c>
      <c r="C31" s="9"/>
      <c r="D31" s="8" t="s">
        <v>10</v>
      </c>
      <c r="E31" s="20">
        <v>0</v>
      </c>
      <c r="F31" s="18">
        <f>'[1]4'!E8-'[1]4'!E23</f>
        <v>10.18977</v>
      </c>
      <c r="G31" s="18">
        <f>'[1]4'!F8-'[1]4'!F23</f>
        <v>73.90252</v>
      </c>
      <c r="H31" s="18">
        <f>'[1]4'!G8-'[1]4'!G23</f>
        <v>0</v>
      </c>
      <c r="I31" s="21"/>
    </row>
    <row r="32" spans="1:9" ht="14.25">
      <c r="A32" s="7" t="s">
        <v>47</v>
      </c>
      <c r="B32" s="8" t="s">
        <v>48</v>
      </c>
      <c r="C32" s="9"/>
      <c r="D32" s="8" t="s">
        <v>10</v>
      </c>
      <c r="E32" s="22">
        <f>E33/1000*E34</f>
        <v>0</v>
      </c>
      <c r="F32" s="22">
        <f>F33/1000*F34</f>
        <v>0</v>
      </c>
      <c r="G32" s="22">
        <f>G33/1000*G34</f>
        <v>0</v>
      </c>
      <c r="H32" s="22">
        <f>H33/1000*H34</f>
        <v>0</v>
      </c>
      <c r="I32" s="17">
        <f>SUM(E32:H32)</f>
        <v>0</v>
      </c>
    </row>
    <row r="33" spans="1:9" ht="14.25">
      <c r="A33" s="7" t="s">
        <v>13</v>
      </c>
      <c r="B33" s="8" t="s">
        <v>49</v>
      </c>
      <c r="C33" s="9"/>
      <c r="D33" s="8" t="s">
        <v>38</v>
      </c>
      <c r="E33" s="20">
        <v>0</v>
      </c>
      <c r="F33" s="23">
        <v>0</v>
      </c>
      <c r="G33" s="20">
        <v>0</v>
      </c>
      <c r="H33" s="20">
        <v>0</v>
      </c>
      <c r="I33" s="21"/>
    </row>
    <row r="34" spans="1:9" ht="14.25">
      <c r="A34" s="7" t="s">
        <v>16</v>
      </c>
      <c r="B34" s="8" t="s">
        <v>50</v>
      </c>
      <c r="C34" s="9"/>
      <c r="D34" s="8" t="s">
        <v>40</v>
      </c>
      <c r="E34" s="20">
        <v>0</v>
      </c>
      <c r="F34" s="23">
        <v>0</v>
      </c>
      <c r="G34" s="20">
        <v>0</v>
      </c>
      <c r="H34" s="20">
        <v>0</v>
      </c>
      <c r="I34" s="21"/>
    </row>
    <row r="35" spans="1:9" ht="14.25">
      <c r="A35" s="7"/>
      <c r="B35" s="8"/>
      <c r="C35" s="9"/>
      <c r="D35" s="8"/>
      <c r="E35" s="21"/>
      <c r="F35" s="29"/>
      <c r="G35" s="21"/>
      <c r="H35" s="21"/>
      <c r="I35" s="21"/>
    </row>
    <row r="36" spans="1:9" ht="22.5">
      <c r="A36" s="7" t="s">
        <v>51</v>
      </c>
      <c r="B36" s="8" t="s">
        <v>52</v>
      </c>
      <c r="C36" s="9"/>
      <c r="D36" s="8" t="s">
        <v>10</v>
      </c>
      <c r="E36" s="20">
        <v>0</v>
      </c>
      <c r="F36" s="23">
        <v>0.00012</v>
      </c>
      <c r="G36" s="20">
        <v>0</v>
      </c>
      <c r="H36" s="30">
        <v>0</v>
      </c>
      <c r="I36" s="17">
        <f>SUM(E36:H36)</f>
        <v>0.00012</v>
      </c>
    </row>
    <row r="37" spans="1:9" ht="14.25">
      <c r="A37" s="7"/>
      <c r="B37" s="8"/>
      <c r="C37" s="9"/>
      <c r="D37" s="8"/>
      <c r="E37" s="21"/>
      <c r="F37" s="29"/>
      <c r="G37" s="21"/>
      <c r="H37" s="21"/>
      <c r="I37" s="21"/>
    </row>
    <row r="38" spans="1:9" ht="22.5">
      <c r="A38" s="7" t="s">
        <v>53</v>
      </c>
      <c r="B38" s="8" t="s">
        <v>54</v>
      </c>
      <c r="C38" s="9"/>
      <c r="D38" s="8" t="s">
        <v>10</v>
      </c>
      <c r="E38" s="20">
        <v>0</v>
      </c>
      <c r="F38" s="23">
        <v>0</v>
      </c>
      <c r="G38" s="20">
        <v>0.016</v>
      </c>
      <c r="H38" s="20">
        <v>0</v>
      </c>
      <c r="I38" s="22">
        <f>SUM(E38:H38)</f>
        <v>0.016</v>
      </c>
    </row>
    <row r="39" spans="1:9" ht="14.25">
      <c r="A39" s="7"/>
      <c r="B39" s="8"/>
      <c r="C39" s="9"/>
      <c r="D39" s="8"/>
      <c r="E39" s="21"/>
      <c r="F39" s="29"/>
      <c r="G39" s="21"/>
      <c r="H39" s="21"/>
      <c r="I39" s="21"/>
    </row>
    <row r="40" spans="1:9" ht="14.25">
      <c r="A40" s="14" t="s">
        <v>55</v>
      </c>
      <c r="B40" s="15" t="s">
        <v>56</v>
      </c>
      <c r="C40" s="16"/>
      <c r="D40" s="15" t="s">
        <v>10</v>
      </c>
      <c r="E40" s="31">
        <f>E7+E36+E38</f>
        <v>0</v>
      </c>
      <c r="F40" s="32">
        <f>F7+F36+F38</f>
        <v>0.15432</v>
      </c>
      <c r="G40" s="31">
        <f>G7+G36+G38</f>
        <v>3.0400850000000004</v>
      </c>
      <c r="H40" s="31">
        <f>H7+H36+H38</f>
        <v>0</v>
      </c>
      <c r="I40" s="31">
        <f>I8+I12+I15+I18+I22+I23+I28+I36+I38</f>
        <v>3.194405</v>
      </c>
    </row>
  </sheetData>
  <sheetProtection/>
  <mergeCells count="5">
    <mergeCell ref="A2:I2"/>
    <mergeCell ref="A4:A5"/>
    <mergeCell ref="B4:B5"/>
    <mergeCell ref="D4:D5"/>
    <mergeCell ref="E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Anika</cp:lastModifiedBy>
  <dcterms:created xsi:type="dcterms:W3CDTF">2012-07-02T07:48:55Z</dcterms:created>
  <dcterms:modified xsi:type="dcterms:W3CDTF">2012-11-01T11:56:05Z</dcterms:modified>
  <cp:category/>
  <cp:version/>
  <cp:contentType/>
  <cp:contentStatus/>
</cp:coreProperties>
</file>