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20" yWindow="5160" windowWidth="23250" windowHeight="105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<sst xmlns="http://schemas.openxmlformats.org/spreadsheetml/2006/main" count="20" uniqueCount="19">
  <si>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июль</t>
  </si>
  <si>
    <t>сентябрь</t>
  </si>
  <si>
    <t>октябрь</t>
  </si>
  <si>
    <t>ноябрь</t>
  </si>
  <si>
    <t>декабрь</t>
  </si>
  <si>
    <t>ИТОГО</t>
  </si>
  <si>
    <t>Кол-во потерь в МВт</t>
  </si>
  <si>
    <t>Сумма,  руб (без НДС)</t>
  </si>
  <si>
    <t xml:space="preserve">январь </t>
  </si>
  <si>
    <t>февраль</t>
  </si>
  <si>
    <t>март</t>
  </si>
  <si>
    <t>апрель</t>
  </si>
  <si>
    <t>май</t>
  </si>
  <si>
    <t>июнь</t>
  </si>
  <si>
    <t>в т.ч.
в объеме, учтенном в прогнозном балансе, МВт*ч</t>
  </si>
  <si>
    <t>в т.ч.
в объеме, не учтенном в прогнозном балансе, МВт*ч</t>
  </si>
  <si>
    <t>стоимость 1 Мвт (руб. без НДС)</t>
  </si>
  <si>
    <t>август</t>
  </si>
  <si>
    <t>Закуп ООО "ЙОЭсК" электрической энергии для компенсации потерь в сетях и ее стоимости за 2019 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</si>
</sst>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00"/>
    <numFmt numFmtId="174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38" fillId="0" borderId="10" xfId="0" applyFont="1" applyBorder="1" applyAlignment="1">
      <alignment/>
    </xf>
    <xf numFmtId="0" fontId="37" fillId="0" borderId="10" xfId="0" applyFont="1" applyBorder="1" applyAlignment="1">
      <alignment wrapText="1"/>
    </xf>
    <xf numFmtId="0" fontId="0" fillId="0" borderId="0" xfId="0" applyAlignment="1">
      <alignment horizontal="center" vertical="center"/>
    </xf>
    <xf numFmtId="172" fontId="38" fillId="0" borderId="10" xfId="0" applyNumberFormat="1" applyFont="1" applyBorder="1" applyAlignment="1">
      <alignment horizontal="center"/>
    </xf>
    <xf numFmtId="172" fontId="37" fillId="0" borderId="10" xfId="0" applyNumberFormat="1" applyFont="1" applyBorder="1" applyAlignment="1">
      <alignment horizontal="center"/>
    </xf>
    <xf numFmtId="172" fontId="37" fillId="0" borderId="10" xfId="0" applyNumberFormat="1" applyFont="1" applyFill="1" applyBorder="1" applyAlignment="1">
      <alignment horizontal="center"/>
    </xf>
    <xf numFmtId="4" fontId="38" fillId="0" borderId="10" xfId="0" applyNumberFormat="1" applyFont="1" applyFill="1" applyBorder="1" applyAlignment="1">
      <alignment horizontal="center"/>
    </xf>
    <xf numFmtId="4" fontId="38" fillId="0" borderId="10" xfId="0" applyNumberFormat="1" applyFont="1" applyBorder="1" applyAlignment="1">
      <alignment horizontal="center"/>
    </xf>
    <xf numFmtId="172" fontId="37" fillId="0" borderId="0" xfId="0" applyNumberFormat="1" applyFont="1" applyAlignment="1">
      <alignment horizontal="center"/>
    </xf>
    <xf numFmtId="172" fontId="38" fillId="0" borderId="10" xfId="0" applyNumberFormat="1" applyFont="1" applyBorder="1" applyAlignment="1">
      <alignment horizontal="center" vertical="center"/>
    </xf>
    <xf numFmtId="172" fontId="0" fillId="0" borderId="0" xfId="0" applyNumberFormat="1" applyAlignment="1">
      <alignment horizontal="center"/>
    </xf>
    <xf numFmtId="4" fontId="37" fillId="0" borderId="10" xfId="0" applyNumberFormat="1" applyFont="1" applyFill="1" applyBorder="1" applyAlignment="1">
      <alignment horizontal="center"/>
    </xf>
    <xf numFmtId="4" fontId="37" fillId="0" borderId="10" xfId="0" applyNumberFormat="1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="85" zoomScaleNormal="85" zoomScalePageLayoutView="0" workbookViewId="0" topLeftCell="A1">
      <selection activeCell="M9" sqref="M9"/>
    </sheetView>
  </sheetViews>
  <sheetFormatPr defaultColWidth="9.140625" defaultRowHeight="15"/>
  <cols>
    <col min="1" max="1" width="34.140625" style="0" customWidth="1"/>
    <col min="2" max="14" width="14.7109375" style="13" customWidth="1"/>
  </cols>
  <sheetData>
    <row r="1" spans="1:14" ht="18" customHeight="1">
      <c r="A1" s="16" t="s">
        <v>18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5.75">
      <c r="A2" s="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s="5" customFormat="1" ht="15.75">
      <c r="A3" s="17" t="s">
        <v>6</v>
      </c>
      <c r="B3" s="12" t="s">
        <v>8</v>
      </c>
      <c r="C3" s="12" t="s">
        <v>9</v>
      </c>
      <c r="D3" s="12" t="s">
        <v>10</v>
      </c>
      <c r="E3" s="12" t="s">
        <v>11</v>
      </c>
      <c r="F3" s="12" t="s">
        <v>12</v>
      </c>
      <c r="G3" s="12" t="s">
        <v>13</v>
      </c>
      <c r="H3" s="12" t="s">
        <v>0</v>
      </c>
      <c r="I3" s="12" t="s">
        <v>17</v>
      </c>
      <c r="J3" s="12" t="s">
        <v>1</v>
      </c>
      <c r="K3" s="12" t="s">
        <v>2</v>
      </c>
      <c r="L3" s="12" t="s">
        <v>3</v>
      </c>
      <c r="M3" s="12" t="s">
        <v>4</v>
      </c>
      <c r="N3" s="12" t="s">
        <v>5</v>
      </c>
    </row>
    <row r="4" spans="1:14" ht="15.75">
      <c r="A4" s="18"/>
      <c r="B4" s="6">
        <f>B5+B7</f>
        <v>400.577</v>
      </c>
      <c r="C4" s="6">
        <f aca="true" t="shared" si="0" ref="C4:M4">C5+C7</f>
        <v>231.34</v>
      </c>
      <c r="D4" s="6">
        <f t="shared" si="0"/>
        <v>353.977</v>
      </c>
      <c r="E4" s="6">
        <f t="shared" si="0"/>
        <v>275.036</v>
      </c>
      <c r="F4" s="6">
        <f t="shared" si="0"/>
        <v>353.741</v>
      </c>
      <c r="G4" s="6">
        <f t="shared" si="0"/>
        <v>279.908</v>
      </c>
      <c r="H4" s="6">
        <f t="shared" si="0"/>
        <v>359.016</v>
      </c>
      <c r="I4" s="6">
        <f t="shared" si="0"/>
        <v>312.017</v>
      </c>
      <c r="J4" s="6">
        <f t="shared" si="0"/>
        <v>309.975</v>
      </c>
      <c r="K4" s="6">
        <f t="shared" si="0"/>
        <v>337.235</v>
      </c>
      <c r="L4" s="6">
        <f t="shared" si="0"/>
        <v>356.844</v>
      </c>
      <c r="M4" s="6">
        <f t="shared" si="0"/>
        <v>361.841</v>
      </c>
      <c r="N4" s="6">
        <f>SUM(B4:M4)</f>
        <v>3931.507</v>
      </c>
    </row>
    <row r="5" spans="1:14" ht="47.25">
      <c r="A5" s="4" t="s">
        <v>14</v>
      </c>
      <c r="B5" s="7">
        <f>0.124*1000</f>
        <v>124</v>
      </c>
      <c r="C5" s="7">
        <f>0.1385*1000</f>
        <v>138.5</v>
      </c>
      <c r="D5" s="7">
        <f>0.1401*1000</f>
        <v>140.1</v>
      </c>
      <c r="E5" s="7">
        <f>0.1246*1000</f>
        <v>124.60000000000001</v>
      </c>
      <c r="F5" s="7">
        <f>0.1295*1000</f>
        <v>129.5</v>
      </c>
      <c r="G5" s="7">
        <f>0.1365*1000</f>
        <v>136.5</v>
      </c>
      <c r="H5" s="7">
        <f>0.1405*1000</f>
        <v>140.5</v>
      </c>
      <c r="I5" s="7">
        <f>0.147*1000</f>
        <v>147</v>
      </c>
      <c r="J5" s="7">
        <f>0.1337*1000</f>
        <v>133.70000000000002</v>
      </c>
      <c r="K5" s="7">
        <f>0.1433*1000</f>
        <v>143.3</v>
      </c>
      <c r="L5" s="7">
        <f>0.1426*1000</f>
        <v>142.6</v>
      </c>
      <c r="M5" s="7">
        <f>0.1264*1000</f>
        <v>126.4</v>
      </c>
      <c r="N5" s="6">
        <f>SUM(B5:M5)</f>
        <v>1626.7</v>
      </c>
    </row>
    <row r="6" spans="1:14" ht="15.75">
      <c r="A6" s="2" t="s">
        <v>16</v>
      </c>
      <c r="B6" s="15">
        <f>2.54347*1000</f>
        <v>2543.4700000000003</v>
      </c>
      <c r="C6" s="15">
        <f>2.74477*1000</f>
        <v>2744.77</v>
      </c>
      <c r="D6" s="15">
        <f>2.61295*1000</f>
        <v>2612.9500000000003</v>
      </c>
      <c r="E6" s="15">
        <f>2.90836*1000</f>
        <v>2908.36</v>
      </c>
      <c r="F6" s="15">
        <f>2.89303*1000</f>
        <v>2893.03</v>
      </c>
      <c r="G6" s="15">
        <f>2.95335*1000</f>
        <v>2953.35</v>
      </c>
      <c r="H6" s="15">
        <f>3.27776*1000</f>
        <v>3277.7599999999998</v>
      </c>
      <c r="I6" s="15">
        <f>3.21697*1000</f>
        <v>3216.97</v>
      </c>
      <c r="J6" s="15">
        <f>3.36297*1000</f>
        <v>3362.97</v>
      </c>
      <c r="K6" s="15">
        <f>3.19033*1000</f>
        <v>3190.33</v>
      </c>
      <c r="L6" s="15">
        <f>3.08525*1000</f>
        <v>3085.25</v>
      </c>
      <c r="M6" s="15">
        <f>3.14344*1000</f>
        <v>3143.44</v>
      </c>
      <c r="N6" s="10"/>
    </row>
    <row r="7" spans="1:14" ht="47.25">
      <c r="A7" s="4" t="s">
        <v>15</v>
      </c>
      <c r="B7" s="8">
        <f>400577/1000-B5</f>
        <v>276.577</v>
      </c>
      <c r="C7" s="8">
        <f>231340/1000-C5</f>
        <v>92.84</v>
      </c>
      <c r="D7" s="8">
        <f>353977/1000-D5</f>
        <v>213.87699999999998</v>
      </c>
      <c r="E7" s="8">
        <f>275036/1000-E5</f>
        <v>150.43599999999998</v>
      </c>
      <c r="F7" s="8">
        <f>353741/1000-F5</f>
        <v>224.24099999999999</v>
      </c>
      <c r="G7" s="8">
        <f>279908/1000-G5</f>
        <v>143.40800000000002</v>
      </c>
      <c r="H7" s="8">
        <f>359016/1000-H5</f>
        <v>218.51600000000002</v>
      </c>
      <c r="I7" s="8">
        <f>312017/1000-I5</f>
        <v>165.017</v>
      </c>
      <c r="J7" s="8">
        <f>309975/1000-J5</f>
        <v>176.275</v>
      </c>
      <c r="K7" s="8">
        <f>337235/1000-K5</f>
        <v>193.935</v>
      </c>
      <c r="L7" s="8">
        <f>356844/1000-L5</f>
        <v>214.244</v>
      </c>
      <c r="M7" s="8">
        <f>361841/1000-M5</f>
        <v>235.441</v>
      </c>
      <c r="N7" s="6">
        <f>SUM(B7:M7)</f>
        <v>2304.807</v>
      </c>
    </row>
    <row r="8" spans="1:14" ht="15.75">
      <c r="A8" s="2" t="s">
        <v>16</v>
      </c>
      <c r="B8" s="14">
        <f>2.69664*1000</f>
        <v>2696.64</v>
      </c>
      <c r="C8" s="14">
        <f>2.89794*1000</f>
        <v>2897.94</v>
      </c>
      <c r="D8" s="14">
        <f>2.76612*1000</f>
        <v>2766.12</v>
      </c>
      <c r="E8" s="14">
        <f>3.06153*1000</f>
        <v>3061.5299999999997</v>
      </c>
      <c r="F8" s="14">
        <f>3.0462*1000</f>
        <v>3046.2</v>
      </c>
      <c r="G8" s="14">
        <f>3.10652*1000</f>
        <v>3106.52</v>
      </c>
      <c r="H8" s="14">
        <f>3.55698*1000</f>
        <v>3556.98</v>
      </c>
      <c r="I8" s="14">
        <f>3.49619*1000</f>
        <v>3496.19</v>
      </c>
      <c r="J8" s="14">
        <f>3.64219*1000</f>
        <v>3642.1899999999996</v>
      </c>
      <c r="K8" s="14">
        <f>3.46955*1000</f>
        <v>3469.5499999999997</v>
      </c>
      <c r="L8" s="14">
        <f>3.36447*1000</f>
        <v>3364.47</v>
      </c>
      <c r="M8" s="14">
        <f>3.42266*1000</f>
        <v>3422.66</v>
      </c>
      <c r="N8" s="10"/>
    </row>
    <row r="9" spans="1:14" ht="15.75">
      <c r="A9" s="3" t="s">
        <v>7</v>
      </c>
      <c r="B9" s="9">
        <f>B5*B6+B7*B8</f>
        <v>1061218.8812799999</v>
      </c>
      <c r="C9" s="9">
        <f>C5*C6+C7*C8</f>
        <v>649195.3946</v>
      </c>
      <c r="D9" s="9">
        <f aca="true" t="shared" si="1" ref="D9:L9">D5*D6+D7*D8</f>
        <v>957683.7422399999</v>
      </c>
      <c r="E9" s="9">
        <f t="shared" si="1"/>
        <v>822945.9830799999</v>
      </c>
      <c r="F9" s="9">
        <f t="shared" si="1"/>
        <v>1057730.3191999998</v>
      </c>
      <c r="G9" s="9">
        <f t="shared" si="1"/>
        <v>848632.09516</v>
      </c>
      <c r="H9" s="9">
        <f t="shared" si="1"/>
        <v>1237782.32168</v>
      </c>
      <c r="I9" s="9">
        <f t="shared" si="1"/>
        <v>1049825.37523</v>
      </c>
      <c r="J9" s="9">
        <f t="shared" si="1"/>
        <v>1091656.13125</v>
      </c>
      <c r="K9" s="9">
        <f t="shared" si="1"/>
        <v>1130041.46825</v>
      </c>
      <c r="L9" s="9">
        <f t="shared" si="1"/>
        <v>1160774.16068</v>
      </c>
      <c r="M9" s="9">
        <f>M5*M6+M7*M8</f>
        <v>1203165.30906</v>
      </c>
      <c r="N9" s="10">
        <f>SUM(B9:M9)</f>
        <v>12270651.181709997</v>
      </c>
    </row>
  </sheetData>
  <sheetProtection/>
  <mergeCells count="2">
    <mergeCell ref="A1:N1"/>
    <mergeCell ref="A3:A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Куклин Василий</cp:lastModifiedBy>
  <cp:lastPrinted>2019-04-03T08:46:18Z</cp:lastPrinted>
  <dcterms:created xsi:type="dcterms:W3CDTF">2013-02-28T12:20:57Z</dcterms:created>
  <dcterms:modified xsi:type="dcterms:W3CDTF">2020-01-17T07:26:06Z</dcterms:modified>
  <cp:category/>
  <cp:version/>
  <cp:contentType/>
  <cp:contentStatus/>
</cp:coreProperties>
</file>